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65" windowHeight="7710" activeTab="1"/>
  </bookViews>
  <sheets>
    <sheet name="1604C_2" sheetId="1" r:id="rId1"/>
    <sheet name="ReadMe" sheetId="2" r:id="rId2"/>
    <sheet name="screenshot" sheetId="3" r:id="rId3"/>
    <sheet name="DOLE" sheetId="4" r:id="rId4"/>
    <sheet name="taxTable" sheetId="5" r:id="rId5"/>
  </sheets>
  <externalReferences>
    <externalReference r:id="rId8"/>
  </externalReferences>
  <definedNames>
    <definedName name="exceptionCode">#REF!</definedName>
    <definedName name="taxTable" localSheetId="1">'[1]taxTable'!$A$1:$D$7</definedName>
    <definedName name="taxTable">'taxTable'!$A$1:$D$7</definedName>
    <definedName name="Z">#REF!</definedName>
  </definedNames>
  <calcPr fullCalcOnLoad="1"/>
</workbook>
</file>

<file path=xl/sharedStrings.xml><?xml version="1.0" encoding="utf-8"?>
<sst xmlns="http://schemas.openxmlformats.org/spreadsheetml/2006/main" count="134" uniqueCount="114">
  <si>
    <t>lastName</t>
  </si>
  <si>
    <t>firstName</t>
  </si>
  <si>
    <t>middleName</t>
  </si>
  <si>
    <t>region</t>
  </si>
  <si>
    <t>minimumDaily</t>
  </si>
  <si>
    <t>noOfDays</t>
  </si>
  <si>
    <t>netTaxableIncome</t>
  </si>
  <si>
    <t>taxDue</t>
  </si>
  <si>
    <t>prev_taxPaid</t>
  </si>
  <si>
    <t>pres_taxPaid</t>
  </si>
  <si>
    <t>taxPaidDecember</t>
  </si>
  <si>
    <t>taxRefunded</t>
  </si>
  <si>
    <t>taxWithheldAdjusted</t>
  </si>
  <si>
    <t>NCR</t>
  </si>
  <si>
    <t>tinNumber</t>
  </si>
  <si>
    <t>branchCode</t>
  </si>
  <si>
    <t>prev_grossIncome</t>
  </si>
  <si>
    <t>prev_basicWage</t>
  </si>
  <si>
    <t>prev_holidayPay</t>
  </si>
  <si>
    <t>prev_overtimePay</t>
  </si>
  <si>
    <t>prev_nightDiff</t>
  </si>
  <si>
    <t>prev_hazardPay</t>
  </si>
  <si>
    <t>prev_13th_others</t>
  </si>
  <si>
    <t>prev_deMinimis</t>
  </si>
  <si>
    <t>prev_SSS_HDMF_Philhealth_Dues</t>
  </si>
  <si>
    <t>prev_salariesOthers</t>
  </si>
  <si>
    <t>prev_totalNonTaxable</t>
  </si>
  <si>
    <t>prev_taxable13th_others</t>
  </si>
  <si>
    <t>prev_taxableSalariesOthers</t>
  </si>
  <si>
    <t>prev_totalTaxable</t>
  </si>
  <si>
    <t>pres_grossIncome</t>
  </si>
  <si>
    <t>pres_holidayPay</t>
  </si>
  <si>
    <t>pres_overtimePay</t>
  </si>
  <si>
    <t>pres_nightDiff</t>
  </si>
  <si>
    <t>pres_hazardPay</t>
  </si>
  <si>
    <t>pres_basicWage</t>
  </si>
  <si>
    <t>pres_deMinimis</t>
  </si>
  <si>
    <t>pres_SSS_HDMF_Philhealth_Dues</t>
  </si>
  <si>
    <t>pres_13th_others</t>
  </si>
  <si>
    <t>pres_salariesOthers</t>
  </si>
  <si>
    <t>pres_taxable13th_others</t>
  </si>
  <si>
    <t>pres_taxableBasicWage</t>
  </si>
  <si>
    <t>pres_taxableSalariesOthers</t>
  </si>
  <si>
    <t>pres_totalTaxable</t>
  </si>
  <si>
    <t>pres_totalNonTaxable</t>
  </si>
  <si>
    <t xml:space="preserve">For those who are required to work everyday including Sundays or rest days, special days and regular holidays:
</t>
  </si>
  <si>
    <t>For those who do not work but are considered paid on rest days, special days and regular holidays:</t>
  </si>
  <si>
    <t>For those who do not work and are not considered paid on Sundays or rest days:</t>
  </si>
  <si>
    <t>For those who do not work and are not considered paid on Saturdays and Sundays or rest days:</t>
  </si>
  <si>
    <t>a</t>
  </si>
  <si>
    <t>b</t>
  </si>
  <si>
    <t>c</t>
  </si>
  <si>
    <t>d</t>
  </si>
  <si>
    <t>NUMBER OF WORKING DAYS IN A YEAR</t>
  </si>
  <si>
    <t>http://www.nwpc.dole.gov.ph/pages/statistics/Formulae%20of%20EEMR%20-%20Muslim%20and%20Non-Muslim.pdf</t>
  </si>
  <si>
    <t>from</t>
  </si>
  <si>
    <t>upto</t>
  </si>
  <si>
    <t>percent</t>
  </si>
  <si>
    <t>fixed</t>
  </si>
  <si>
    <t>address</t>
  </si>
  <si>
    <t>Dimakita Street, Bgry Sesame, Bacolod City</t>
  </si>
  <si>
    <t>zipcode</t>
  </si>
  <si>
    <t>birthday</t>
  </si>
  <si>
    <t>telNumber</t>
  </si>
  <si>
    <t>valid_Id</t>
  </si>
  <si>
    <t>placeOfIssueOfId</t>
  </si>
  <si>
    <t>SSS 32733315226452</t>
  </si>
  <si>
    <t>Cebu City</t>
  </si>
  <si>
    <t>nationality</t>
  </si>
  <si>
    <t>employmentStatus</t>
  </si>
  <si>
    <t>startDate</t>
  </si>
  <si>
    <t>endDate</t>
  </si>
  <si>
    <t>reasonOfSeparation</t>
  </si>
  <si>
    <t>R</t>
  </si>
  <si>
    <t>TR</t>
  </si>
  <si>
    <t>AL</t>
  </si>
  <si>
    <t>totalGrossCompensationIncome</t>
  </si>
  <si>
    <t>AMERICAN</t>
  </si>
  <si>
    <t>C</t>
  </si>
  <si>
    <t>Death</t>
  </si>
  <si>
    <t>D</t>
  </si>
  <si>
    <t>Retirement</t>
  </si>
  <si>
    <t>Transferred</t>
  </si>
  <si>
    <t>T</t>
  </si>
  <si>
    <t>Apprentice/Learners</t>
  </si>
  <si>
    <t>Probationary</t>
  </si>
  <si>
    <t>P</t>
  </si>
  <si>
    <t>Seasonal</t>
  </si>
  <si>
    <t>S</t>
  </si>
  <si>
    <t>Contractual/Project-Based</t>
  </si>
  <si>
    <t>CP</t>
  </si>
  <si>
    <t>Casual</t>
  </si>
  <si>
    <t>Regular</t>
  </si>
  <si>
    <t>peraAct2008</t>
  </si>
  <si>
    <t>National Capital Region | National Wages Productivity Commission (dole.gov.ph)</t>
  </si>
  <si>
    <t>MINIMUM WAGE</t>
  </si>
  <si>
    <t>OLD TABLE</t>
  </si>
  <si>
    <t>ALL NUMBER DATA SHOULD BE IN THE NUMBER FORMAT, NOT IN COMMA (ACCOUNTING) FORMAT</t>
  </si>
  <si>
    <r>
      <t xml:space="preserve">ALL NUMBER DATA SHOULD BE ROUNDED TO </t>
    </r>
    <r>
      <rPr>
        <b/>
        <sz val="12"/>
        <color indexed="8"/>
        <rFont val="Calibri"/>
        <family val="2"/>
      </rPr>
      <t>TWO DECIMAL</t>
    </r>
    <r>
      <rPr>
        <sz val="12"/>
        <color indexed="8"/>
        <rFont val="Calibri"/>
        <family val="2"/>
      </rPr>
      <t xml:space="preserve"> PLACES</t>
    </r>
  </si>
  <si>
    <t>DON NOT EDIT SHEETNAME</t>
  </si>
  <si>
    <t>How To | BIR-EXCEL-UPLOADER</t>
  </si>
  <si>
    <t>TRAVIS</t>
  </si>
  <si>
    <t>TAYLOR</t>
  </si>
  <si>
    <t>KELCE</t>
  </si>
  <si>
    <t>NA</t>
  </si>
  <si>
    <t>Not Applicable</t>
  </si>
  <si>
    <t>substitutedFiling</t>
  </si>
  <si>
    <t>substituted Filing</t>
  </si>
  <si>
    <t>Y</t>
  </si>
  <si>
    <t>Yes</t>
  </si>
  <si>
    <t>N</t>
  </si>
  <si>
    <t>No</t>
  </si>
  <si>
    <t>Terminated / Resigned</t>
  </si>
  <si>
    <t>SWIFT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</si>
</sst>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mm/dd/yyyy;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0"/>
      <color indexed="8"/>
      <name val="Calibri"/>
      <family val="2"/>
    </font>
    <font>
      <b/>
      <sz val="11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  <font>
      <sz val="18"/>
      <color theme="1"/>
      <name val="Calibri"/>
      <family val="2"/>
    </font>
    <font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5" fillId="33" borderId="0" xfId="0" applyFont="1" applyFill="1" applyAlignment="1">
      <alignment/>
    </xf>
    <xf numFmtId="0" fontId="0" fillId="19" borderId="0" xfId="0" applyFill="1" applyAlignment="1">
      <alignment/>
    </xf>
    <xf numFmtId="0" fontId="25" fillId="34" borderId="0" xfId="0" applyFont="1" applyFill="1" applyAlignment="1">
      <alignment/>
    </xf>
    <xf numFmtId="0" fontId="28" fillId="35" borderId="0" xfId="0" applyFont="1" applyFill="1" applyAlignment="1">
      <alignment/>
    </xf>
    <xf numFmtId="0" fontId="35" fillId="0" borderId="0" xfId="53" applyAlignment="1" applyProtection="1">
      <alignment/>
      <protection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1" fillId="0" borderId="0" xfId="0" applyFont="1" applyAlignment="1">
      <alignment horizontal="center" vertical="center"/>
    </xf>
    <xf numFmtId="0" fontId="43" fillId="0" borderId="0" xfId="0" applyFont="1" applyAlignment="1">
      <alignment/>
    </xf>
    <xf numFmtId="43" fontId="0" fillId="0" borderId="0" xfId="42" applyFont="1" applyAlignment="1">
      <alignment/>
    </xf>
    <xf numFmtId="43" fontId="28" fillId="25" borderId="0" xfId="42" applyFont="1" applyFill="1" applyAlignment="1">
      <alignment/>
    </xf>
    <xf numFmtId="43" fontId="23" fillId="0" borderId="0" xfId="42" applyFont="1" applyFill="1" applyAlignment="1">
      <alignment/>
    </xf>
    <xf numFmtId="9" fontId="0" fillId="0" borderId="0" xfId="42" applyNumberFormat="1" applyFont="1" applyAlignment="1">
      <alignment/>
    </xf>
    <xf numFmtId="43" fontId="0" fillId="0" borderId="0" xfId="42" applyFont="1" applyAlignment="1">
      <alignment/>
    </xf>
    <xf numFmtId="0" fontId="41" fillId="13" borderId="0" xfId="0" applyFont="1" applyFill="1" applyAlignment="1">
      <alignment/>
    </xf>
    <xf numFmtId="170" fontId="0" fillId="0" borderId="0" xfId="0" applyNumberFormat="1" applyAlignment="1">
      <alignment/>
    </xf>
    <xf numFmtId="0" fontId="0" fillId="0" borderId="0" xfId="0" applyAlignment="1" quotePrefix="1">
      <alignment/>
    </xf>
    <xf numFmtId="0" fontId="4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/>
    </xf>
    <xf numFmtId="0" fontId="0" fillId="36" borderId="10" xfId="0" applyFill="1" applyBorder="1" applyAlignment="1">
      <alignment/>
    </xf>
    <xf numFmtId="0" fontId="41" fillId="36" borderId="10" xfId="0" applyFont="1" applyFill="1" applyBorder="1" applyAlignment="1">
      <alignment/>
    </xf>
    <xf numFmtId="0" fontId="45" fillId="0" borderId="0" xfId="0" applyFont="1" applyAlignment="1">
      <alignment/>
    </xf>
    <xf numFmtId="43" fontId="41" fillId="0" borderId="0" xfId="42" applyFont="1" applyAlignment="1">
      <alignment/>
    </xf>
    <xf numFmtId="43" fontId="28" fillId="37" borderId="0" xfId="42" applyFont="1" applyFill="1" applyAlignment="1">
      <alignment/>
    </xf>
    <xf numFmtId="0" fontId="46" fillId="0" borderId="11" xfId="0" applyFont="1" applyFill="1" applyBorder="1" applyAlignment="1">
      <alignment horizontal="left"/>
    </xf>
    <xf numFmtId="0" fontId="46" fillId="0" borderId="0" xfId="0" applyFont="1" applyFill="1" applyBorder="1" applyAlignment="1">
      <alignment horizontal="left"/>
    </xf>
    <xf numFmtId="2" fontId="0" fillId="38" borderId="0" xfId="42" applyNumberFormat="1" applyFont="1" applyFill="1" applyAlignment="1">
      <alignment/>
    </xf>
    <xf numFmtId="2" fontId="0" fillId="0" borderId="0" xfId="42" applyNumberFormat="1" applyFont="1" applyAlignment="1">
      <alignment/>
    </xf>
    <xf numFmtId="2" fontId="0" fillId="0" borderId="0" xfId="0" applyNumberFormat="1" applyAlignment="1">
      <alignment/>
    </xf>
    <xf numFmtId="0" fontId="35" fillId="0" borderId="0" xfId="53" applyAlignment="1" applyProtection="1">
      <alignment/>
      <protection/>
    </xf>
    <xf numFmtId="0" fontId="44" fillId="0" borderId="0" xfId="0" applyFont="1" applyBorder="1" applyAlignment="1">
      <alignment horizontal="center"/>
    </xf>
    <xf numFmtId="0" fontId="0" fillId="0" borderId="0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27</xdr:row>
      <xdr:rowOff>0</xdr:rowOff>
    </xdr:from>
    <xdr:to>
      <xdr:col>10</xdr:col>
      <xdr:colOff>190500</xdr:colOff>
      <xdr:row>39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5314950"/>
          <a:ext cx="6486525" cy="2381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14</xdr:col>
      <xdr:colOff>47625</xdr:colOff>
      <xdr:row>33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582025" cy="6410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28</xdr:col>
      <xdr:colOff>57150</xdr:colOff>
      <xdr:row>33</xdr:row>
      <xdr:rowOff>114300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34400" y="0"/>
          <a:ext cx="8591550" cy="6400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28</xdr:col>
      <xdr:colOff>0</xdr:colOff>
      <xdr:row>0</xdr:row>
      <xdr:rowOff>0</xdr:rowOff>
    </xdr:from>
    <xdr:to>
      <xdr:col>42</xdr:col>
      <xdr:colOff>0</xdr:colOff>
      <xdr:row>33</xdr:row>
      <xdr:rowOff>85725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068800" y="0"/>
          <a:ext cx="8534400" cy="637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604C_1_templat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04C_1"/>
      <sheetName val="ReadMe"/>
      <sheetName val="screenshot"/>
      <sheetName val="taxTable"/>
    </sheetNames>
    <sheetDataSet>
      <sheetData sheetId="3">
        <row r="1">
          <cell r="A1" t="str">
            <v>from</v>
          </cell>
          <cell r="B1" t="str">
            <v>upto</v>
          </cell>
          <cell r="C1" t="str">
            <v>percent</v>
          </cell>
          <cell r="D1" t="str">
            <v>fixed</v>
          </cell>
        </row>
        <row r="2">
          <cell r="A2">
            <v>0</v>
          </cell>
          <cell r="B2">
            <v>250000</v>
          </cell>
          <cell r="C2">
            <v>0</v>
          </cell>
          <cell r="D2">
            <v>0</v>
          </cell>
        </row>
        <row r="3">
          <cell r="A3">
            <v>250000</v>
          </cell>
          <cell r="B3">
            <v>400000</v>
          </cell>
          <cell r="C3">
            <v>0.15</v>
          </cell>
          <cell r="D3">
            <v>0</v>
          </cell>
        </row>
        <row r="4">
          <cell r="A4">
            <v>400000</v>
          </cell>
          <cell r="B4">
            <v>800000</v>
          </cell>
          <cell r="C4">
            <v>0.2</v>
          </cell>
          <cell r="D4">
            <v>22500</v>
          </cell>
        </row>
        <row r="5">
          <cell r="A5">
            <v>800000</v>
          </cell>
          <cell r="B5">
            <v>2000000</v>
          </cell>
          <cell r="C5">
            <v>0.25</v>
          </cell>
          <cell r="D5">
            <v>102500</v>
          </cell>
        </row>
        <row r="6">
          <cell r="A6">
            <v>2000000</v>
          </cell>
          <cell r="B6">
            <v>8000000</v>
          </cell>
          <cell r="C6">
            <v>0.3</v>
          </cell>
          <cell r="D6">
            <v>402500</v>
          </cell>
        </row>
        <row r="7">
          <cell r="A7">
            <v>8000000</v>
          </cell>
          <cell r="B7">
            <v>999999999</v>
          </cell>
          <cell r="C7">
            <v>0.35</v>
          </cell>
          <cell r="D7">
            <v>2202500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bir-excel-uploader.com/excel-file-to-bir-dat-format/how-to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nwpc.dole.gov.ph/pages/statistics/Formulae%20of%20EEMR%20-%20Muslim%20and%20Non-Muslim.pdf" TargetMode="External" /><Relationship Id="rId2" Type="http://schemas.openxmlformats.org/officeDocument/2006/relationships/hyperlink" Target="https://nwpc.dole.gov.ph/regionandwages/national-capital-region/" TargetMode="Externa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7109375" style="0" customWidth="1"/>
    <col min="2" max="2" width="11.57421875" style="0" customWidth="1"/>
    <col min="3" max="3" width="9.421875" style="0" customWidth="1"/>
    <col min="4" max="4" width="9.8515625" style="0" customWidth="1"/>
    <col min="5" max="5" width="12.57421875" style="0" customWidth="1"/>
    <col min="6" max="9" width="11.421875" style="0" customWidth="1"/>
    <col min="10" max="10" width="18.7109375" style="0" bestFit="1" customWidth="1"/>
    <col min="11" max="11" width="16.421875" style="0" bestFit="1" customWidth="1"/>
    <col min="12" max="12" width="6.7109375" style="0" customWidth="1"/>
    <col min="13" max="13" width="10.57421875" style="0" customWidth="1"/>
    <col min="14" max="14" width="14.140625" style="0" customWidth="1"/>
    <col min="15" max="15" width="12.00390625" style="0" bestFit="1" customWidth="1"/>
    <col min="16" max="16" width="18.140625" style="0" bestFit="1" customWidth="1"/>
    <col min="17" max="19" width="10.7109375" style="0" customWidth="1"/>
    <col min="20" max="20" width="19.00390625" style="0" bestFit="1" customWidth="1"/>
    <col min="21" max="21" width="17.421875" style="0" customWidth="1"/>
    <col min="22" max="22" width="15.57421875" style="0" customWidth="1"/>
    <col min="23" max="23" width="15.8515625" style="0" customWidth="1"/>
    <col min="24" max="24" width="17.57421875" style="0" customWidth="1"/>
    <col min="25" max="25" width="15.140625" style="0" customWidth="1"/>
    <col min="26" max="26" width="16.7109375" style="0" customWidth="1"/>
    <col min="27" max="27" width="15.57421875" style="0" customWidth="1"/>
    <col min="28" max="28" width="31.57421875" style="0" customWidth="1"/>
    <col min="29" max="29" width="19.00390625" style="0" customWidth="1"/>
    <col min="30" max="30" width="21.00390625" style="0" customWidth="1"/>
    <col min="31" max="31" width="23.57421875" style="0" customWidth="1"/>
    <col min="32" max="32" width="26.00390625" style="0" customWidth="1"/>
    <col min="33" max="33" width="17.28125" style="0" customWidth="1"/>
    <col min="34" max="34" width="17.421875" style="0" customWidth="1"/>
    <col min="35" max="35" width="15.7109375" style="0" customWidth="1"/>
    <col min="36" max="36" width="17.421875" style="0" customWidth="1"/>
    <col min="37" max="37" width="13.8515625" style="0" customWidth="1"/>
    <col min="38" max="38" width="15.00390625" style="0" customWidth="1"/>
    <col min="39" max="40" width="15.421875" style="0" customWidth="1"/>
    <col min="41" max="41" width="31.421875" style="0" customWidth="1"/>
    <col min="42" max="42" width="16.57421875" style="0" customWidth="1"/>
    <col min="43" max="43" width="18.8515625" style="0" customWidth="1"/>
    <col min="44" max="44" width="20.8515625" style="0" customWidth="1"/>
    <col min="45" max="45" width="23.421875" style="0" customWidth="1"/>
    <col min="46" max="46" width="22.28125" style="0" customWidth="1"/>
    <col min="47" max="47" width="25.8515625" style="0" customWidth="1"/>
    <col min="48" max="48" width="25.8515625" style="0" bestFit="1" customWidth="1"/>
    <col min="49" max="49" width="17.28125" style="0" customWidth="1"/>
    <col min="50" max="50" width="30.28125" style="0" customWidth="1"/>
    <col min="51" max="51" width="17.7109375" style="0" customWidth="1"/>
    <col min="52" max="52" width="9.57421875" style="0" customWidth="1"/>
    <col min="53" max="53" width="12.57421875" style="0" customWidth="1"/>
    <col min="54" max="54" width="12.421875" style="0" customWidth="1"/>
    <col min="55" max="55" width="16.8515625" style="0" customWidth="1"/>
    <col min="56" max="56" width="12.421875" style="0" customWidth="1"/>
    <col min="57" max="57" width="20.421875" style="0" customWidth="1"/>
    <col min="58" max="58" width="17.421875" style="0" customWidth="1"/>
    <col min="59" max="67" width="14.7109375" style="0" customWidth="1"/>
  </cols>
  <sheetData>
    <row r="1" spans="1:58" ht="15">
      <c r="A1" s="3" t="s">
        <v>14</v>
      </c>
      <c r="B1" s="3" t="s">
        <v>15</v>
      </c>
      <c r="C1" s="3" t="s">
        <v>0</v>
      </c>
      <c r="D1" s="3" t="s">
        <v>1</v>
      </c>
      <c r="E1" s="3" t="s">
        <v>2</v>
      </c>
      <c r="F1" s="3" t="s">
        <v>3</v>
      </c>
      <c r="G1" s="16" t="s">
        <v>59</v>
      </c>
      <c r="H1" s="16" t="s">
        <v>61</v>
      </c>
      <c r="I1" s="16" t="s">
        <v>62</v>
      </c>
      <c r="J1" s="16" t="s">
        <v>63</v>
      </c>
      <c r="K1" s="16" t="s">
        <v>64</v>
      </c>
      <c r="L1" s="16" t="s">
        <v>65</v>
      </c>
      <c r="M1" s="19" t="s">
        <v>68</v>
      </c>
      <c r="N1" s="19" t="s">
        <v>69</v>
      </c>
      <c r="O1" s="19" t="s">
        <v>70</v>
      </c>
      <c r="P1" s="19" t="s">
        <v>71</v>
      </c>
      <c r="Q1" s="19" t="s">
        <v>72</v>
      </c>
      <c r="R1" s="19" t="s">
        <v>106</v>
      </c>
      <c r="S1" s="20" t="s">
        <v>5</v>
      </c>
      <c r="T1" s="20" t="s">
        <v>4</v>
      </c>
      <c r="U1" s="2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26</v>
      </c>
      <c r="AF1" s="2" t="s">
        <v>27</v>
      </c>
      <c r="AG1" s="2" t="s">
        <v>28</v>
      </c>
      <c r="AH1" s="2" t="s">
        <v>29</v>
      </c>
      <c r="AI1" s="4" t="s">
        <v>30</v>
      </c>
      <c r="AJ1" s="4" t="s">
        <v>35</v>
      </c>
      <c r="AK1" s="4" t="s">
        <v>31</v>
      </c>
      <c r="AL1" s="4" t="s">
        <v>32</v>
      </c>
      <c r="AM1" s="4" t="s">
        <v>33</v>
      </c>
      <c r="AN1" s="4" t="s">
        <v>34</v>
      </c>
      <c r="AO1" s="4" t="s">
        <v>38</v>
      </c>
      <c r="AP1" s="4" t="s">
        <v>36</v>
      </c>
      <c r="AQ1" s="4" t="s">
        <v>37</v>
      </c>
      <c r="AR1" s="4" t="s">
        <v>39</v>
      </c>
      <c r="AS1" s="4" t="s">
        <v>44</v>
      </c>
      <c r="AT1" s="4" t="s">
        <v>41</v>
      </c>
      <c r="AU1" s="4" t="s">
        <v>40</v>
      </c>
      <c r="AV1" s="4" t="s">
        <v>42</v>
      </c>
      <c r="AW1" s="4" t="s">
        <v>43</v>
      </c>
      <c r="AX1" s="5" t="s">
        <v>76</v>
      </c>
      <c r="AY1" s="5" t="s">
        <v>6</v>
      </c>
      <c r="AZ1" s="5" t="s">
        <v>7</v>
      </c>
      <c r="BA1" s="5" t="s">
        <v>8</v>
      </c>
      <c r="BB1" s="5" t="s">
        <v>9</v>
      </c>
      <c r="BC1" s="5" t="s">
        <v>10</v>
      </c>
      <c r="BD1" s="5" t="s">
        <v>11</v>
      </c>
      <c r="BE1" s="5" t="s">
        <v>12</v>
      </c>
      <c r="BF1" s="5" t="s">
        <v>93</v>
      </c>
    </row>
    <row r="2" spans="1:58" ht="15">
      <c r="A2">
        <v>333222111</v>
      </c>
      <c r="B2">
        <v>0</v>
      </c>
      <c r="C2" t="s">
        <v>101</v>
      </c>
      <c r="D2" t="s">
        <v>102</v>
      </c>
      <c r="E2" t="s">
        <v>103</v>
      </c>
      <c r="F2" t="s">
        <v>13</v>
      </c>
      <c r="G2" t="s">
        <v>60</v>
      </c>
      <c r="H2">
        <v>1855</v>
      </c>
      <c r="I2" s="1">
        <v>23767</v>
      </c>
      <c r="J2">
        <v>88016722</v>
      </c>
      <c r="K2" s="18" t="s">
        <v>66</v>
      </c>
      <c r="L2" s="18" t="s">
        <v>67</v>
      </c>
      <c r="M2" t="s">
        <v>77</v>
      </c>
      <c r="N2" s="18" t="s">
        <v>73</v>
      </c>
      <c r="O2" s="17">
        <v>44990</v>
      </c>
      <c r="P2" s="17">
        <v>45291</v>
      </c>
      <c r="Q2" t="s">
        <v>83</v>
      </c>
      <c r="R2" t="s">
        <v>108</v>
      </c>
      <c r="S2" s="31">
        <v>313</v>
      </c>
      <c r="T2" s="31">
        <v>537</v>
      </c>
      <c r="U2" s="30">
        <f>+AE2+AH2</f>
        <v>409217</v>
      </c>
      <c r="V2" s="31">
        <v>65000</v>
      </c>
      <c r="W2" s="31">
        <v>52222</v>
      </c>
      <c r="X2" s="31">
        <v>5333</v>
      </c>
      <c r="Y2" s="31">
        <v>54444</v>
      </c>
      <c r="Z2" s="31">
        <v>5555</v>
      </c>
      <c r="AA2" s="31">
        <v>56666</v>
      </c>
      <c r="AB2" s="31">
        <v>5777</v>
      </c>
      <c r="AC2" s="31">
        <v>58888</v>
      </c>
      <c r="AD2" s="31">
        <v>59999</v>
      </c>
      <c r="AE2" s="30">
        <f>SUM(V2:AD2)</f>
        <v>363884</v>
      </c>
      <c r="AF2" s="31">
        <v>41111</v>
      </c>
      <c r="AG2" s="31">
        <v>4222</v>
      </c>
      <c r="AH2" s="30">
        <f>AF2+AG2</f>
        <v>45333</v>
      </c>
      <c r="AI2" s="30">
        <f>AS2+AW2</f>
        <v>270217</v>
      </c>
      <c r="AJ2" s="31">
        <v>61111</v>
      </c>
      <c r="AK2" s="31">
        <v>62222</v>
      </c>
      <c r="AL2" s="31">
        <v>6333</v>
      </c>
      <c r="AM2" s="31">
        <v>6444</v>
      </c>
      <c r="AN2" s="31">
        <v>6555</v>
      </c>
      <c r="AO2" s="31">
        <v>33334</v>
      </c>
      <c r="AP2" s="31">
        <v>6777</v>
      </c>
      <c r="AQ2" s="31">
        <v>6888</v>
      </c>
      <c r="AR2" s="31">
        <v>6999</v>
      </c>
      <c r="AS2" s="30">
        <f>SUM(AJ2:AR2)</f>
        <v>196663</v>
      </c>
      <c r="AT2" s="31">
        <v>34444</v>
      </c>
      <c r="AU2" s="31">
        <v>35555</v>
      </c>
      <c r="AV2" s="31">
        <v>3555</v>
      </c>
      <c r="AW2" s="30">
        <f>AU2+AT2+AV2</f>
        <v>73554</v>
      </c>
      <c r="AX2" s="30">
        <f>+AI2+U2</f>
        <v>679434</v>
      </c>
      <c r="AY2" s="30">
        <f>AW2+AH2</f>
        <v>118887</v>
      </c>
      <c r="AZ2" s="30">
        <f>VLOOKUP(AY2,taxTable,4,1)+((AY2-VLOOKUP(AY2,taxTable,1,1))*VLOOKUP(AY2,taxTable,3,1))</f>
        <v>0</v>
      </c>
      <c r="BA2" s="31">
        <v>0</v>
      </c>
      <c r="BB2" s="31">
        <v>0</v>
      </c>
      <c r="BC2" s="30">
        <f>IF((AZ2-BA2-BB2)&gt;0,AZ2-BA2-BB2,0)</f>
        <v>0</v>
      </c>
      <c r="BD2" s="30">
        <f>IF((SUM(BA2:BB2)-AZ2)&lt;0,0,SUM(BA2:BB2)-AZ2)</f>
        <v>0</v>
      </c>
      <c r="BE2" s="30">
        <f>SUM(BA2:BC2)-BD2</f>
        <v>0</v>
      </c>
      <c r="BF2" s="32">
        <v>0</v>
      </c>
    </row>
    <row r="3" spans="1:58" ht="15">
      <c r="A3">
        <v>111000333</v>
      </c>
      <c r="B3">
        <v>0</v>
      </c>
      <c r="C3" t="s">
        <v>113</v>
      </c>
      <c r="D3" t="s">
        <v>102</v>
      </c>
      <c r="E3" t="s">
        <v>103</v>
      </c>
      <c r="F3" t="s">
        <v>13</v>
      </c>
      <c r="G3" t="s">
        <v>60</v>
      </c>
      <c r="H3">
        <v>1855</v>
      </c>
      <c r="I3" s="1">
        <v>23767</v>
      </c>
      <c r="J3">
        <v>88016722</v>
      </c>
      <c r="K3" s="18" t="s">
        <v>66</v>
      </c>
      <c r="L3" s="18" t="s">
        <v>67</v>
      </c>
      <c r="M3" t="s">
        <v>77</v>
      </c>
      <c r="N3" s="18" t="s">
        <v>73</v>
      </c>
      <c r="O3" s="17">
        <v>44990</v>
      </c>
      <c r="P3" s="17">
        <v>45291</v>
      </c>
      <c r="Q3" t="s">
        <v>83</v>
      </c>
      <c r="R3" t="s">
        <v>108</v>
      </c>
      <c r="S3" s="31">
        <v>313</v>
      </c>
      <c r="T3" s="31">
        <v>537</v>
      </c>
      <c r="U3" s="30">
        <f>+AE3+AH3</f>
        <v>409217</v>
      </c>
      <c r="V3" s="31">
        <v>65000</v>
      </c>
      <c r="W3" s="31">
        <v>52222</v>
      </c>
      <c r="X3" s="31">
        <v>5333</v>
      </c>
      <c r="Y3" s="31">
        <v>54444</v>
      </c>
      <c r="Z3" s="31">
        <v>5555</v>
      </c>
      <c r="AA3" s="31">
        <v>56666</v>
      </c>
      <c r="AB3" s="31">
        <v>5777</v>
      </c>
      <c r="AC3" s="31">
        <v>58888</v>
      </c>
      <c r="AD3" s="31">
        <v>59999</v>
      </c>
      <c r="AE3" s="30">
        <f>SUM(V3:AD3)</f>
        <v>363884</v>
      </c>
      <c r="AF3" s="31">
        <v>41111</v>
      </c>
      <c r="AG3" s="31">
        <v>4222</v>
      </c>
      <c r="AH3" s="30">
        <f>AF3+AG3</f>
        <v>45333</v>
      </c>
      <c r="AI3" s="30">
        <f>AS3+AW3</f>
        <v>270217</v>
      </c>
      <c r="AJ3" s="31">
        <v>61111</v>
      </c>
      <c r="AK3" s="31">
        <v>62222</v>
      </c>
      <c r="AL3" s="31">
        <v>6333</v>
      </c>
      <c r="AM3" s="31">
        <v>6444</v>
      </c>
      <c r="AN3" s="31">
        <v>6555</v>
      </c>
      <c r="AO3" s="31">
        <v>33334</v>
      </c>
      <c r="AP3" s="31">
        <v>6777</v>
      </c>
      <c r="AQ3" s="31">
        <v>6888</v>
      </c>
      <c r="AR3" s="31">
        <v>6999</v>
      </c>
      <c r="AS3" s="30">
        <f>SUM(AJ3:AR3)</f>
        <v>196663</v>
      </c>
      <c r="AT3" s="31">
        <v>34444</v>
      </c>
      <c r="AU3" s="31">
        <v>35555</v>
      </c>
      <c r="AV3" s="31">
        <v>3555</v>
      </c>
      <c r="AW3" s="30">
        <f>AU3+AT3+AV3</f>
        <v>73554</v>
      </c>
      <c r="AX3" s="30">
        <f>+AI3+U3</f>
        <v>679434</v>
      </c>
      <c r="AY3" s="30">
        <f>AW3+AH3</f>
        <v>118887</v>
      </c>
      <c r="AZ3" s="30">
        <f>VLOOKUP(AY3,taxTable,4,1)+((AY3-VLOOKUP(AY3,taxTable,1,1))*VLOOKUP(AY3,taxTable,3,1))</f>
        <v>0</v>
      </c>
      <c r="BA3" s="31">
        <v>0</v>
      </c>
      <c r="BB3" s="31">
        <v>0</v>
      </c>
      <c r="BC3" s="30">
        <f>IF((AZ3-BA3-BB3)&gt;0,AZ3-BA3-BB3,0)</f>
        <v>0</v>
      </c>
      <c r="BD3" s="30">
        <f>IF((SUM(BA3:BB3)-AZ3)&lt;0,0,SUM(BA3:BB3)-AZ3)</f>
        <v>0</v>
      </c>
      <c r="BE3" s="30">
        <f>SUM(BA3:BC3)-BD3</f>
        <v>0</v>
      </c>
      <c r="BF3" s="32">
        <v>0</v>
      </c>
    </row>
  </sheetData>
  <sheetProtection/>
  <printOptions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B2:C26"/>
  <sheetViews>
    <sheetView tabSelected="1" zoomScalePageLayoutView="0" workbookViewId="0" topLeftCell="A13">
      <selection activeCell="E41" sqref="E41"/>
    </sheetView>
  </sheetViews>
  <sheetFormatPr defaultColWidth="9.140625" defaultRowHeight="15"/>
  <cols>
    <col min="1" max="1" width="2.7109375" style="0" customWidth="1"/>
    <col min="2" max="2" width="5.7109375" style="0" customWidth="1"/>
    <col min="3" max="3" width="24.7109375" style="0" bestFit="1" customWidth="1"/>
  </cols>
  <sheetData>
    <row r="2" spans="2:3" ht="15">
      <c r="B2" s="24" t="s">
        <v>69</v>
      </c>
      <c r="C2" s="23"/>
    </row>
    <row r="3" spans="2:3" ht="15.75">
      <c r="B3" s="22" t="s">
        <v>73</v>
      </c>
      <c r="C3" s="21" t="s">
        <v>92</v>
      </c>
    </row>
    <row r="4" spans="2:3" ht="15.75">
      <c r="B4" s="22" t="s">
        <v>78</v>
      </c>
      <c r="C4" s="21" t="s">
        <v>91</v>
      </c>
    </row>
    <row r="5" spans="2:3" ht="15.75">
      <c r="B5" s="22" t="s">
        <v>90</v>
      </c>
      <c r="C5" s="21" t="s">
        <v>89</v>
      </c>
    </row>
    <row r="6" spans="2:3" ht="15.75">
      <c r="B6" s="22" t="s">
        <v>88</v>
      </c>
      <c r="C6" s="21" t="s">
        <v>87</v>
      </c>
    </row>
    <row r="7" spans="2:3" ht="15.75">
      <c r="B7" s="22" t="s">
        <v>86</v>
      </c>
      <c r="C7" s="21" t="s">
        <v>85</v>
      </c>
    </row>
    <row r="8" spans="2:3" ht="15.75">
      <c r="B8" s="22" t="s">
        <v>75</v>
      </c>
      <c r="C8" s="21" t="s">
        <v>84</v>
      </c>
    </row>
    <row r="11" spans="2:3" ht="15">
      <c r="B11" s="24" t="s">
        <v>72</v>
      </c>
      <c r="C11" s="23"/>
    </row>
    <row r="12" spans="2:3" ht="15.75">
      <c r="B12" s="22" t="s">
        <v>104</v>
      </c>
      <c r="C12" s="21" t="s">
        <v>105</v>
      </c>
    </row>
    <row r="13" spans="2:3" ht="15.75">
      <c r="B13" s="22" t="s">
        <v>83</v>
      </c>
      <c r="C13" s="21" t="s">
        <v>112</v>
      </c>
    </row>
    <row r="14" spans="2:3" ht="15.75">
      <c r="B14" s="22" t="s">
        <v>74</v>
      </c>
      <c r="C14" s="21" t="s">
        <v>82</v>
      </c>
    </row>
    <row r="15" spans="2:3" ht="15.75">
      <c r="B15" s="22" t="s">
        <v>73</v>
      </c>
      <c r="C15" s="21" t="s">
        <v>81</v>
      </c>
    </row>
    <row r="16" spans="2:3" ht="15.75">
      <c r="B16" s="22" t="s">
        <v>80</v>
      </c>
      <c r="C16" s="21" t="s">
        <v>79</v>
      </c>
    </row>
    <row r="17" spans="2:3" ht="15.75">
      <c r="B17" s="34"/>
      <c r="C17" s="35"/>
    </row>
    <row r="18" spans="2:3" ht="15">
      <c r="B18" s="24" t="s">
        <v>107</v>
      </c>
      <c r="C18" s="23"/>
    </row>
    <row r="19" spans="2:3" ht="15.75">
      <c r="B19" s="22" t="s">
        <v>108</v>
      </c>
      <c r="C19" s="21" t="s">
        <v>109</v>
      </c>
    </row>
    <row r="20" spans="2:3" ht="15.75">
      <c r="B20" s="22" t="s">
        <v>110</v>
      </c>
      <c r="C20" s="21" t="s">
        <v>111</v>
      </c>
    </row>
    <row r="21" spans="2:3" ht="15.75">
      <c r="B21" s="34"/>
      <c r="C21" s="35"/>
    </row>
    <row r="23" ht="15.75">
      <c r="B23" s="28" t="s">
        <v>97</v>
      </c>
    </row>
    <row r="24" ht="15.75">
      <c r="B24" s="28" t="s">
        <v>98</v>
      </c>
    </row>
    <row r="25" ht="15.75">
      <c r="B25" s="29" t="s">
        <v>99</v>
      </c>
    </row>
    <row r="26" spans="2:3" ht="15">
      <c r="B26" s="33" t="s">
        <v>100</v>
      </c>
      <c r="C26" s="33"/>
    </row>
  </sheetData>
  <sheetProtection/>
  <mergeCells count="1">
    <mergeCell ref="B26:C26"/>
  </mergeCells>
  <hyperlinks>
    <hyperlink ref="B26" r:id="rId1" display="https://bir-excel-uploader.com/excel-file-to-bir-dat-format/how-to/"/>
  </hyperlinks>
  <printOptions/>
  <pageMargins left="0.7" right="0.7" top="0.75" bottom="0.75" header="0.3" footer="0.3"/>
  <pageSetup orientation="portrait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L1">
      <selection activeCell="Z35" sqref="Z35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1"/>
  <sheetViews>
    <sheetView zoomScalePageLayoutView="0" workbookViewId="0" topLeftCell="A4">
      <selection activeCell="A13" sqref="A13"/>
    </sheetView>
  </sheetViews>
  <sheetFormatPr defaultColWidth="9.140625" defaultRowHeight="15"/>
  <cols>
    <col min="1" max="1" width="10.8515625" style="0" bestFit="1" customWidth="1"/>
    <col min="2" max="2" width="32.00390625" style="0" customWidth="1"/>
    <col min="3" max="3" width="22.7109375" style="0" bestFit="1" customWidth="1"/>
    <col min="4" max="4" width="21.00390625" style="0" bestFit="1" customWidth="1"/>
    <col min="5" max="6" width="19.7109375" style="0" bestFit="1" customWidth="1"/>
  </cols>
  <sheetData>
    <row r="1" ht="23.25">
      <c r="A1" s="25" t="s">
        <v>95</v>
      </c>
    </row>
    <row r="2" ht="15">
      <c r="A2" s="6" t="s">
        <v>94</v>
      </c>
    </row>
    <row r="5" ht="26.25">
      <c r="A5" s="10" t="s">
        <v>53</v>
      </c>
    </row>
    <row r="6" spans="1:3" ht="75">
      <c r="A6" s="7" t="s">
        <v>49</v>
      </c>
      <c r="B6" s="8" t="s">
        <v>45</v>
      </c>
      <c r="C6" s="9">
        <v>392.5</v>
      </c>
    </row>
    <row r="7" spans="1:3" ht="45">
      <c r="A7" s="7" t="s">
        <v>50</v>
      </c>
      <c r="B7" s="8" t="s">
        <v>46</v>
      </c>
      <c r="C7" s="9">
        <v>365</v>
      </c>
    </row>
    <row r="8" spans="1:3" ht="15">
      <c r="A8" s="7" t="s">
        <v>51</v>
      </c>
      <c r="B8" s="7" t="s">
        <v>47</v>
      </c>
      <c r="C8" s="9">
        <v>313</v>
      </c>
    </row>
    <row r="9" spans="1:3" ht="60">
      <c r="A9" s="7" t="s">
        <v>52</v>
      </c>
      <c r="B9" s="8" t="s">
        <v>48</v>
      </c>
      <c r="C9" s="9">
        <v>261</v>
      </c>
    </row>
    <row r="11" ht="15">
      <c r="A11" s="6" t="s">
        <v>54</v>
      </c>
    </row>
  </sheetData>
  <sheetProtection/>
  <hyperlinks>
    <hyperlink ref="A11" r:id="rId1" display="http://www.nwpc.dole.gov.ph/pages/statistics/Formulae%20of%20EEMR%20-%20Muslim%20and%20Non-Muslim.pdf"/>
    <hyperlink ref="A2" r:id="rId2" display="https://nwpc.dole.gov.ph/regionandwages/national-capital-region/"/>
  </hyperlinks>
  <printOptions/>
  <pageMargins left="0.7" right="0.7" top="0.75" bottom="0.75" header="0.3" footer="0.3"/>
  <pageSetup orientation="portrait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0"/>
  <sheetViews>
    <sheetView zoomScalePageLayoutView="0" workbookViewId="0" topLeftCell="A1">
      <selection activeCell="A13" sqref="A13:D20"/>
    </sheetView>
  </sheetViews>
  <sheetFormatPr defaultColWidth="9.140625" defaultRowHeight="15"/>
  <cols>
    <col min="1" max="1" width="13.28125" style="11" customWidth="1"/>
    <col min="2" max="2" width="15.28125" style="11" customWidth="1"/>
    <col min="3" max="3" width="9.28125" style="11" bestFit="1" customWidth="1"/>
    <col min="4" max="4" width="13.28125" style="11" bestFit="1" customWidth="1"/>
    <col min="5" max="5" width="9.140625" style="11" customWidth="1"/>
    <col min="6" max="6" width="21.7109375" style="11" bestFit="1" customWidth="1"/>
    <col min="7" max="8" width="9.140625" style="11" customWidth="1"/>
  </cols>
  <sheetData>
    <row r="1" spans="1:7" ht="15">
      <c r="A1" s="12" t="s">
        <v>55</v>
      </c>
      <c r="B1" s="12" t="s">
        <v>56</v>
      </c>
      <c r="C1" s="12" t="s">
        <v>57</v>
      </c>
      <c r="D1" s="12" t="s">
        <v>58</v>
      </c>
      <c r="F1" s="11">
        <f>'1604C_2'!AY2</f>
        <v>118887</v>
      </c>
      <c r="G1" s="11">
        <f>VLOOKUP(F1,taxTable,4,1)+((F1-VLOOKUP(F1,taxTable,1,1))*VLOOKUP(F1,taxTable,3,1))</f>
        <v>0</v>
      </c>
    </row>
    <row r="2" spans="1:4" ht="15">
      <c r="A2" s="13">
        <v>0</v>
      </c>
      <c r="B2" s="15">
        <v>250000</v>
      </c>
      <c r="C2" s="14">
        <v>0</v>
      </c>
      <c r="D2" s="15">
        <v>0</v>
      </c>
    </row>
    <row r="3" spans="1:4" ht="15">
      <c r="A3" s="15">
        <v>250000</v>
      </c>
      <c r="B3" s="15">
        <v>400000</v>
      </c>
      <c r="C3" s="14">
        <v>0.15</v>
      </c>
      <c r="D3" s="15">
        <v>0</v>
      </c>
    </row>
    <row r="4" spans="1:4" ht="15">
      <c r="A4" s="15">
        <v>400000</v>
      </c>
      <c r="B4" s="15">
        <v>800000</v>
      </c>
      <c r="C4" s="14">
        <v>0.2</v>
      </c>
      <c r="D4" s="15">
        <v>22500</v>
      </c>
    </row>
    <row r="5" spans="1:4" ht="15">
      <c r="A5" s="15">
        <v>800000</v>
      </c>
      <c r="B5" s="15">
        <v>2000000</v>
      </c>
      <c r="C5" s="14">
        <v>0.25</v>
      </c>
      <c r="D5" s="15">
        <v>102500</v>
      </c>
    </row>
    <row r="6" spans="1:4" ht="15">
      <c r="A6" s="15">
        <v>2000000</v>
      </c>
      <c r="B6" s="15">
        <v>8000000</v>
      </c>
      <c r="C6" s="14">
        <v>0.3</v>
      </c>
      <c r="D6" s="15">
        <v>402500</v>
      </c>
    </row>
    <row r="7" spans="1:4" ht="15">
      <c r="A7" s="15">
        <v>8000000</v>
      </c>
      <c r="B7" s="15">
        <v>999999999</v>
      </c>
      <c r="C7" s="14">
        <v>0.35</v>
      </c>
      <c r="D7" s="15">
        <v>2202500</v>
      </c>
    </row>
    <row r="13" spans="1:4" ht="15">
      <c r="A13" s="26" t="s">
        <v>96</v>
      </c>
      <c r="B13" s="15"/>
      <c r="C13" s="15"/>
      <c r="D13" s="15"/>
    </row>
    <row r="14" spans="1:4" ht="15">
      <c r="A14" s="27" t="s">
        <v>55</v>
      </c>
      <c r="B14" s="27" t="s">
        <v>56</v>
      </c>
      <c r="C14" s="27" t="s">
        <v>57</v>
      </c>
      <c r="D14" s="27" t="s">
        <v>58</v>
      </c>
    </row>
    <row r="15" spans="1:4" ht="15">
      <c r="A15" s="13">
        <v>0</v>
      </c>
      <c r="B15" s="15">
        <v>250000</v>
      </c>
      <c r="C15" s="14">
        <v>0</v>
      </c>
      <c r="D15" s="15">
        <v>0</v>
      </c>
    </row>
    <row r="16" spans="1:4" ht="15">
      <c r="A16" s="15">
        <v>250000</v>
      </c>
      <c r="B16" s="15">
        <v>400000</v>
      </c>
      <c r="C16" s="14">
        <v>0.2</v>
      </c>
      <c r="D16" s="15">
        <v>0</v>
      </c>
    </row>
    <row r="17" spans="1:4" ht="15">
      <c r="A17" s="15">
        <v>400000</v>
      </c>
      <c r="B17" s="15">
        <v>800000</v>
      </c>
      <c r="C17" s="14">
        <v>0.25</v>
      </c>
      <c r="D17" s="15">
        <v>30000</v>
      </c>
    </row>
    <row r="18" spans="1:4" ht="15">
      <c r="A18" s="15">
        <v>800000</v>
      </c>
      <c r="B18" s="15">
        <v>2000000</v>
      </c>
      <c r="C18" s="14">
        <v>0.3</v>
      </c>
      <c r="D18" s="15">
        <v>130000</v>
      </c>
    </row>
    <row r="19" spans="1:4" ht="15">
      <c r="A19" s="15">
        <v>2000000</v>
      </c>
      <c r="B19" s="15">
        <v>8000000</v>
      </c>
      <c r="C19" s="14">
        <v>0.32</v>
      </c>
      <c r="D19" s="15">
        <v>490000</v>
      </c>
    </row>
    <row r="20" spans="1:4" ht="15">
      <c r="A20" s="15">
        <v>8000000</v>
      </c>
      <c r="B20" s="15">
        <v>999999999</v>
      </c>
      <c r="C20" s="14">
        <v>0.35</v>
      </c>
      <c r="D20" s="15">
        <v>2410000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Deftones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mhar</dc:creator>
  <cp:keywords/>
  <dc:description/>
  <cp:lastModifiedBy>CieloBabe</cp:lastModifiedBy>
  <dcterms:created xsi:type="dcterms:W3CDTF">2017-01-05T14:08:05Z</dcterms:created>
  <dcterms:modified xsi:type="dcterms:W3CDTF">2024-02-18T10:28:21Z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